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ilbrown/Desktop/MCG Folder.2020:21:22/"/>
    </mc:Choice>
  </mc:AlternateContent>
  <xr:revisionPtr revIDLastSave="0" documentId="8_{0A0F4122-189C-204E-BE98-EE3DA20F822C}" xr6:coauthVersionLast="47" xr6:coauthVersionMax="47" xr10:uidLastSave="{00000000-0000-0000-0000-000000000000}"/>
  <bookViews>
    <workbookView xWindow="0" yWindow="460" windowWidth="27320" windowHeight="14080" xr2:uid="{15F6F87B-C5BF-3C40-9FAD-53D02D7890E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5" i="1" l="1"/>
  <c r="P44" i="1"/>
  <c r="M44" i="1"/>
  <c r="P43" i="1"/>
  <c r="P42" i="1"/>
  <c r="P41" i="1"/>
  <c r="P40" i="1"/>
  <c r="M40" i="1"/>
  <c r="M39" i="1"/>
  <c r="M38" i="1"/>
  <c r="M37" i="1"/>
  <c r="M36" i="1"/>
  <c r="P35" i="1"/>
  <c r="M35" i="1"/>
  <c r="M34" i="1"/>
  <c r="M33" i="1"/>
  <c r="P32" i="1"/>
  <c r="M32" i="1"/>
  <c r="M31" i="1"/>
  <c r="N32" i="1" s="1"/>
  <c r="P30" i="1"/>
  <c r="M30" i="1"/>
  <c r="M29" i="1"/>
  <c r="M28" i="1"/>
  <c r="M27" i="1"/>
  <c r="P26" i="1"/>
  <c r="M26" i="1"/>
  <c r="M25" i="1"/>
  <c r="N26" i="1" s="1"/>
  <c r="P24" i="1"/>
  <c r="M24" i="1"/>
  <c r="M23" i="1"/>
  <c r="M22" i="1"/>
  <c r="P21" i="1"/>
  <c r="M21" i="1"/>
  <c r="M20" i="1"/>
  <c r="M19" i="1"/>
  <c r="P18" i="1"/>
  <c r="M18" i="1"/>
  <c r="M17" i="1"/>
  <c r="M16" i="1"/>
  <c r="M15" i="1"/>
  <c r="N10" i="1"/>
  <c r="P8" i="1"/>
  <c r="P11" i="1" s="1"/>
  <c r="N7" i="1"/>
  <c r="M6" i="1"/>
  <c r="N6" i="1" s="1"/>
  <c r="M5" i="1"/>
  <c r="N5" i="1" s="1"/>
  <c r="E17" i="1"/>
  <c r="C17" i="1"/>
  <c r="F1" i="1"/>
  <c r="N11" i="1" l="1"/>
  <c r="N24" i="1"/>
  <c r="N40" i="1"/>
  <c r="N21" i="1"/>
  <c r="N35" i="1"/>
  <c r="F17" i="1"/>
  <c r="N18" i="1"/>
  <c r="P46" i="1"/>
  <c r="P48" i="1" s="1"/>
  <c r="N30" i="1"/>
  <c r="M46" i="1"/>
  <c r="N46" i="1" l="1"/>
</calcChain>
</file>

<file path=xl/sharedStrings.xml><?xml version="1.0" encoding="utf-8"?>
<sst xmlns="http://schemas.openxmlformats.org/spreadsheetml/2006/main" count="142" uniqueCount="109">
  <si>
    <t>Opening Bank Balance</t>
  </si>
  <si>
    <t>Year to Date - 20th May, 2022</t>
  </si>
  <si>
    <t>Income</t>
  </si>
  <si>
    <t>Expenditure</t>
  </si>
  <si>
    <t>Total</t>
  </si>
  <si>
    <t>Category</t>
  </si>
  <si>
    <t>Amount</t>
  </si>
  <si>
    <t>Credit Interest</t>
  </si>
  <si>
    <t>ATO BAS Return</t>
  </si>
  <si>
    <t>Donation</t>
  </si>
  <si>
    <t>Berry trellis</t>
  </si>
  <si>
    <t>Garlic</t>
  </si>
  <si>
    <t>Garden Consumables</t>
  </si>
  <si>
    <t>Grants</t>
  </si>
  <si>
    <t>Garden Hardware</t>
  </si>
  <si>
    <t>Jams &amp; Pickles</t>
  </si>
  <si>
    <t>Growing Frames</t>
  </si>
  <si>
    <t>Membership Fee</t>
  </si>
  <si>
    <t>Hose Upgrade</t>
  </si>
  <si>
    <t>Murramarang Market</t>
  </si>
  <si>
    <t>Plot Rental</t>
  </si>
  <si>
    <t>Plot Rebuild</t>
  </si>
  <si>
    <t>Restaurant Herbs</t>
  </si>
  <si>
    <t>Rotting Pallets</t>
  </si>
  <si>
    <t>Soil</t>
  </si>
  <si>
    <t>Square Fees</t>
  </si>
  <si>
    <t>Weed drowning system</t>
  </si>
  <si>
    <t>YTD 2022 Total</t>
  </si>
  <si>
    <t>Closing Bank Balance</t>
  </si>
  <si>
    <t>Budget Income</t>
  </si>
  <si>
    <t>Item</t>
  </si>
  <si>
    <t>Details</t>
  </si>
  <si>
    <t>Unit Amount</t>
  </si>
  <si>
    <t>Units</t>
  </si>
  <si>
    <t>Sub Totals</t>
  </si>
  <si>
    <t>Actual Income</t>
  </si>
  <si>
    <t>53 Plots @ $30</t>
  </si>
  <si>
    <t>60 Memberships @ $10</t>
  </si>
  <si>
    <t>Donations</t>
  </si>
  <si>
    <t>Murramarang Markets</t>
  </si>
  <si>
    <t>3 markets per year $500 per market</t>
  </si>
  <si>
    <t>Garlic Sales</t>
  </si>
  <si>
    <t>MCG Budget</t>
  </si>
  <si>
    <t>Unit cost</t>
  </si>
  <si>
    <t>Cost</t>
  </si>
  <si>
    <t>Sub totals</t>
  </si>
  <si>
    <t>Grant</t>
  </si>
  <si>
    <t>Actual Expenditure</t>
  </si>
  <si>
    <t>Plot rebuild</t>
  </si>
  <si>
    <t>corner brackets</t>
  </si>
  <si>
    <t>20 plots@ $40 per plot</t>
  </si>
  <si>
    <t>Screws</t>
  </si>
  <si>
    <t>Box of 500 screws</t>
  </si>
  <si>
    <t>Corner posts</t>
  </si>
  <si>
    <t>cut from 4 sienna sleepers @ $19 each</t>
  </si>
  <si>
    <t>Sleepers</t>
  </si>
  <si>
    <t>30 @ $19 each</t>
  </si>
  <si>
    <t>CBP21</t>
  </si>
  <si>
    <t>soil</t>
  </si>
  <si>
    <t>Veg mix truck and trailer</t>
  </si>
  <si>
    <t>Soil cover</t>
  </si>
  <si>
    <t>heavy duty tarp 18x24ft</t>
  </si>
  <si>
    <t>soil cover anchors</t>
  </si>
  <si>
    <t>20 Large tarp pegs</t>
  </si>
  <si>
    <t>Bench side of container</t>
  </si>
  <si>
    <t>Compressed sheet</t>
  </si>
  <si>
    <t>Secura Exterior flooring 600x2700x19mm</t>
  </si>
  <si>
    <t>to replace rotting pallets</t>
  </si>
  <si>
    <t>Base</t>
  </si>
  <si>
    <t>3xAdbri Masonry 600 x 300 x 40mm Charcoal Boulevard Paver @$11 each</t>
  </si>
  <si>
    <t>Supports</t>
  </si>
  <si>
    <t>Besser blocks</t>
  </si>
  <si>
    <t>Hose upgrade</t>
  </si>
  <si>
    <t>Spring loaded nozzles</t>
  </si>
  <si>
    <t>10 @ 28 each</t>
  </si>
  <si>
    <t>simple nozzles</t>
  </si>
  <si>
    <t>5 @ 10 each</t>
  </si>
  <si>
    <t>220l barrels</t>
  </si>
  <si>
    <t>3 @ $30</t>
  </si>
  <si>
    <t>Bungs and taps</t>
  </si>
  <si>
    <t>3 sets</t>
  </si>
  <si>
    <t>supports</t>
  </si>
  <si>
    <t>2 Sienna sleepers</t>
  </si>
  <si>
    <t>Growing frames</t>
  </si>
  <si>
    <t>Mesh</t>
  </si>
  <si>
    <t>1 sheet at 6mx2.4m</t>
  </si>
  <si>
    <t>Stakes</t>
  </si>
  <si>
    <t>Star pickets</t>
  </si>
  <si>
    <t>Support poles</t>
  </si>
  <si>
    <t>Treated pine 125mm poles x 2.4m</t>
  </si>
  <si>
    <t>Cross timbers</t>
  </si>
  <si>
    <t>Treated pine 35mm x 70mm x 3m</t>
  </si>
  <si>
    <t>Treated pine 35mm x 70mm x 3.6m</t>
  </si>
  <si>
    <t>wheelbarrow</t>
  </si>
  <si>
    <t>Heavy duty builders barrow</t>
  </si>
  <si>
    <t>Light weight barrow</t>
  </si>
  <si>
    <t>flashing sandra's shed</t>
  </si>
  <si>
    <t>Brutus 150 x 50mm x 3m Jazz Building Moulding Flashing</t>
  </si>
  <si>
    <t>Raised blueberry bed</t>
  </si>
  <si>
    <t>sienna sleepers</t>
  </si>
  <si>
    <t>Trailer lights</t>
  </si>
  <si>
    <t>LED light rewiring kit</t>
  </si>
  <si>
    <t>Fees</t>
  </si>
  <si>
    <t>ATO BAS</t>
  </si>
  <si>
    <t>ATO BAS Quarterly</t>
  </si>
  <si>
    <t>Regular BAS returns</t>
  </si>
  <si>
    <t>CBP21 GST</t>
  </si>
  <si>
    <t>TOTAL</t>
  </si>
  <si>
    <t>Budget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</si>
</sst>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&quot;$&quot;#,##0;[Red]\-&quot;$&quot;#,##0"/>
    <numFmt numFmtId="166" formatCode="&quot;$&quot;#,##0"/>
  </numFmts>
  <fonts count="5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AA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right" vertical="top"/>
    </xf>
    <xf numFmtId="8" fontId="1" fillId="0" borderId="0" xfId="0" applyNumberFormat="1" applyFont="1" applyAlignment="1">
      <alignment horizontal="right" vertical="top"/>
    </xf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0" borderId="1" xfId="0" applyBorder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0" fillId="4" borderId="2" xfId="0" applyFill="1" applyBorder="1"/>
    <xf numFmtId="0" fontId="0" fillId="0" borderId="2" xfId="0" applyBorder="1"/>
    <xf numFmtId="164" fontId="0" fillId="0" borderId="2" xfId="0" applyNumberFormat="1" applyBorder="1"/>
    <xf numFmtId="0" fontId="0" fillId="4" borderId="0" xfId="0" applyFill="1"/>
    <xf numFmtId="164" fontId="0" fillId="0" borderId="0" xfId="0" applyNumberFormat="1"/>
    <xf numFmtId="0" fontId="1" fillId="4" borderId="3" xfId="0" applyFont="1" applyFill="1" applyBorder="1"/>
    <xf numFmtId="0" fontId="0" fillId="4" borderId="3" xfId="0" applyFill="1" applyBorder="1"/>
    <xf numFmtId="164" fontId="0" fillId="4" borderId="3" xfId="0" applyNumberFormat="1" applyFill="1" applyBorder="1"/>
    <xf numFmtId="0" fontId="1" fillId="0" borderId="0" xfId="0" applyFont="1"/>
    <xf numFmtId="8" fontId="1" fillId="0" borderId="0" xfId="0" applyNumberFormat="1" applyFont="1"/>
    <xf numFmtId="0" fontId="4" fillId="5" borderId="4" xfId="0" applyFont="1" applyFill="1" applyBorder="1"/>
    <xf numFmtId="0" fontId="4" fillId="5" borderId="4" xfId="0" applyFont="1" applyFill="1" applyBorder="1" applyAlignment="1">
      <alignment horizontal="right"/>
    </xf>
    <xf numFmtId="165" fontId="0" fillId="0" borderId="0" xfId="0" applyNumberFormat="1"/>
    <xf numFmtId="0" fontId="0" fillId="0" borderId="5" xfId="0" applyBorder="1"/>
    <xf numFmtId="166" fontId="0" fillId="0" borderId="5" xfId="0" applyNumberFormat="1" applyBorder="1"/>
    <xf numFmtId="165" fontId="0" fillId="0" borderId="5" xfId="0" applyNumberFormat="1" applyBorder="1"/>
    <xf numFmtId="0" fontId="4" fillId="0" borderId="0" xfId="0" applyFont="1"/>
    <xf numFmtId="166" fontId="0" fillId="0" borderId="0" xfId="0" applyNumberFormat="1"/>
    <xf numFmtId="166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/>
    <xf numFmtId="0" fontId="3" fillId="0" borderId="5" xfId="0" applyFont="1" applyBorder="1"/>
    <xf numFmtId="0" fontId="0" fillId="0" borderId="4" xfId="0" applyBorder="1"/>
    <xf numFmtId="166" fontId="0" fillId="0" borderId="4" xfId="0" applyNumberFormat="1" applyBorder="1"/>
    <xf numFmtId="165" fontId="0" fillId="0" borderId="4" xfId="0" applyNumberFormat="1" applyBorder="1"/>
    <xf numFmtId="164" fontId="0" fillId="0" borderId="4" xfId="0" applyNumberFormat="1" applyBorder="1"/>
    <xf numFmtId="165" fontId="4" fillId="0" borderId="0" xfId="0" applyNumberFormat="1" applyFont="1"/>
    <xf numFmtId="164" fontId="1" fillId="0" borderId="0" xfId="0" applyNumberFormat="1" applyFont="1"/>
    <xf numFmtId="0" fontId="1" fillId="2" borderId="0" xfId="0" applyFont="1" applyFill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4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ynjohansson/Library/Mobile%20Documents/com~apple~CloudDocs/Documents/_Robyn/Community%20Garden/Treasurer%20Stuff/Income%20&amp;%20Expenditure%20Jul20-Dec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Transactions"/>
      <sheetName val="2021 Transactions"/>
      <sheetName val="2022 Pivot"/>
      <sheetName val="2022 YTD Report"/>
      <sheetName val="2022 Budget"/>
      <sheetName val="2021 Pivot"/>
      <sheetName val="2022 BAS"/>
      <sheetName val="2021 Fincial Report"/>
      <sheetName val="Categories"/>
      <sheetName val="Square Transfer"/>
      <sheetName val="August 2021"/>
      <sheetName val="July 2021"/>
      <sheetName val="April 2021"/>
      <sheetName val="March 2021"/>
      <sheetName val="Februrary 2021"/>
      <sheetName val="January 2021a"/>
      <sheetName val="January 2021b"/>
      <sheetName val="December 2020"/>
      <sheetName val="October 2020"/>
      <sheetName val="August 2020"/>
      <sheetName val="All income"/>
      <sheetName val="All expenses"/>
    </sheetNames>
    <sheetDataSet>
      <sheetData sheetId="0">
        <row r="1">
          <cell r="G1">
            <v>8807.4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5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2452E-92F3-B440-859F-082AAFB89D92}">
  <dimension ref="A1:P48"/>
  <sheetViews>
    <sheetView tabSelected="1" zoomScale="114" workbookViewId="0">
      <selection activeCell="J18" sqref="J18"/>
    </sheetView>
  </sheetViews>
  <sheetFormatPr baseColWidth="10" defaultRowHeight="16" x14ac:dyDescent="0.2"/>
  <cols>
    <col min="1" max="1" width="34.83203125" bestFit="1" customWidth="1"/>
    <col min="2" max="2" width="19" bestFit="1" customWidth="1"/>
    <col min="3" max="3" width="9.1640625" bestFit="1" customWidth="1"/>
    <col min="4" max="4" width="20.6640625" bestFit="1" customWidth="1"/>
    <col min="5" max="5" width="20" bestFit="1" customWidth="1"/>
    <col min="6" max="6" width="10.6640625" bestFit="1" customWidth="1"/>
    <col min="8" max="8" width="24.5" bestFit="1" customWidth="1"/>
    <col min="9" max="9" width="19.6640625" bestFit="1" customWidth="1"/>
    <col min="10" max="10" width="63.5" bestFit="1" customWidth="1"/>
    <col min="11" max="11" width="11.33203125" bestFit="1" customWidth="1"/>
    <col min="12" max="12" width="5.1640625" bestFit="1" customWidth="1"/>
    <col min="13" max="13" width="7" bestFit="1" customWidth="1"/>
    <col min="14" max="14" width="9" bestFit="1" customWidth="1"/>
    <col min="15" max="15" width="6.6640625" bestFit="1" customWidth="1"/>
    <col min="16" max="16" width="16.1640625" bestFit="1" customWidth="1"/>
  </cols>
  <sheetData>
    <row r="1" spans="1:16" ht="18" x14ac:dyDescent="0.2">
      <c r="A1" s="3" t="s">
        <v>1</v>
      </c>
      <c r="E1" s="1" t="s">
        <v>0</v>
      </c>
      <c r="F1" s="2">
        <f>'[1]2022 Transactions'!G1</f>
        <v>8807.4</v>
      </c>
      <c r="H1" s="3" t="s">
        <v>42</v>
      </c>
    </row>
    <row r="2" spans="1:16" x14ac:dyDescent="0.2">
      <c r="B2" s="38" t="s">
        <v>2</v>
      </c>
      <c r="C2" s="38"/>
      <c r="D2" s="39" t="s">
        <v>3</v>
      </c>
      <c r="E2" s="39"/>
      <c r="F2" s="40" t="s">
        <v>4</v>
      </c>
    </row>
    <row r="3" spans="1:16" ht="19" thickBot="1" x14ac:dyDescent="0.25">
      <c r="A3" s="4"/>
      <c r="B3" s="5" t="s">
        <v>5</v>
      </c>
      <c r="C3" s="6" t="s">
        <v>6</v>
      </c>
      <c r="D3" s="8" t="s">
        <v>5</v>
      </c>
      <c r="E3" s="9" t="s">
        <v>6</v>
      </c>
      <c r="F3" s="40"/>
      <c r="H3" s="3" t="s">
        <v>29</v>
      </c>
    </row>
    <row r="4" spans="1:16" ht="17" thickTop="1" x14ac:dyDescent="0.2">
      <c r="A4" s="10"/>
      <c r="B4" s="11"/>
      <c r="C4" s="12"/>
      <c r="D4" s="11"/>
      <c r="E4" s="12"/>
      <c r="H4" s="20" t="s">
        <v>5</v>
      </c>
      <c r="I4" s="20" t="s">
        <v>30</v>
      </c>
      <c r="J4" s="20" t="s">
        <v>31</v>
      </c>
      <c r="K4" s="21" t="s">
        <v>32</v>
      </c>
      <c r="L4" s="21" t="s">
        <v>33</v>
      </c>
      <c r="M4" s="21" t="s">
        <v>2</v>
      </c>
      <c r="N4" s="21" t="s">
        <v>34</v>
      </c>
      <c r="O4" s="21"/>
      <c r="P4" s="21" t="s">
        <v>35</v>
      </c>
    </row>
    <row r="5" spans="1:16" x14ac:dyDescent="0.2">
      <c r="A5" s="13"/>
      <c r="B5" t="s">
        <v>7</v>
      </c>
      <c r="C5" s="14">
        <v>0.5</v>
      </c>
      <c r="D5" t="s">
        <v>8</v>
      </c>
      <c r="E5" s="14">
        <v>-48</v>
      </c>
      <c r="F5" s="14"/>
      <c r="H5" t="s">
        <v>20</v>
      </c>
      <c r="J5" t="s">
        <v>36</v>
      </c>
      <c r="K5" s="22">
        <v>30</v>
      </c>
      <c r="L5" s="22">
        <v>53</v>
      </c>
      <c r="M5" s="22">
        <f>K5*L5</f>
        <v>1590</v>
      </c>
      <c r="N5" s="22">
        <f>SUM(M5)</f>
        <v>1590</v>
      </c>
      <c r="P5" s="14">
        <v>1320</v>
      </c>
    </row>
    <row r="6" spans="1:16" x14ac:dyDescent="0.2">
      <c r="A6" s="13"/>
      <c r="B6" t="s">
        <v>9</v>
      </c>
      <c r="C6" s="14">
        <v>40</v>
      </c>
      <c r="D6" t="s">
        <v>10</v>
      </c>
      <c r="E6" s="14">
        <v>-262.88</v>
      </c>
      <c r="F6" s="14"/>
      <c r="H6" s="4" t="s">
        <v>17</v>
      </c>
      <c r="J6" t="s">
        <v>37</v>
      </c>
      <c r="K6" s="22">
        <v>60</v>
      </c>
      <c r="L6" s="22">
        <v>10</v>
      </c>
      <c r="M6" s="22">
        <f>K6*L6</f>
        <v>600</v>
      </c>
      <c r="N6" s="22">
        <f>SUM(M6)</f>
        <v>600</v>
      </c>
      <c r="P6" s="14">
        <v>510</v>
      </c>
    </row>
    <row r="7" spans="1:16" x14ac:dyDescent="0.2">
      <c r="A7" s="13"/>
      <c r="B7" t="s">
        <v>11</v>
      </c>
      <c r="C7" s="14">
        <v>648.4</v>
      </c>
      <c r="D7" t="s">
        <v>12</v>
      </c>
      <c r="E7" s="14">
        <v>-324.93</v>
      </c>
      <c r="F7" s="14"/>
      <c r="H7" t="s">
        <v>38</v>
      </c>
      <c r="K7" s="22"/>
      <c r="L7" s="22"/>
      <c r="M7" s="22">
        <v>100</v>
      </c>
      <c r="N7" s="22">
        <f>SUM(M7)</f>
        <v>100</v>
      </c>
      <c r="P7" s="14">
        <v>40</v>
      </c>
    </row>
    <row r="8" spans="1:16" x14ac:dyDescent="0.2">
      <c r="A8" s="13"/>
      <c r="B8" t="s">
        <v>13</v>
      </c>
      <c r="C8" s="14">
        <v>5500</v>
      </c>
      <c r="D8" t="s">
        <v>14</v>
      </c>
      <c r="E8" s="14">
        <v>-417.29</v>
      </c>
      <c r="F8" s="14"/>
      <c r="H8" t="s">
        <v>39</v>
      </c>
      <c r="J8" t="s">
        <v>40</v>
      </c>
      <c r="K8" s="22"/>
      <c r="L8" s="22"/>
      <c r="M8" s="22"/>
      <c r="N8" s="22">
        <v>1500</v>
      </c>
      <c r="P8" s="14">
        <f>U8</f>
        <v>0</v>
      </c>
    </row>
    <row r="9" spans="1:16" x14ac:dyDescent="0.2">
      <c r="A9" s="13"/>
      <c r="B9" t="s">
        <v>15</v>
      </c>
      <c r="C9" s="14">
        <v>30</v>
      </c>
      <c r="D9" t="s">
        <v>16</v>
      </c>
      <c r="E9" s="14">
        <v>-207</v>
      </c>
      <c r="F9" s="14"/>
      <c r="H9" t="s">
        <v>41</v>
      </c>
      <c r="K9" s="22"/>
      <c r="L9" s="22"/>
      <c r="M9" s="22"/>
      <c r="N9" s="22">
        <v>600</v>
      </c>
      <c r="P9" s="14">
        <v>648.4</v>
      </c>
    </row>
    <row r="10" spans="1:16" x14ac:dyDescent="0.2">
      <c r="A10" s="13"/>
      <c r="B10" t="s">
        <v>17</v>
      </c>
      <c r="C10" s="14">
        <v>510</v>
      </c>
      <c r="D10" t="s">
        <v>18</v>
      </c>
      <c r="E10" s="14">
        <v>-61.27</v>
      </c>
      <c r="F10" s="14"/>
      <c r="H10" t="s">
        <v>13</v>
      </c>
      <c r="K10" s="22"/>
      <c r="L10" s="22"/>
      <c r="M10" s="22">
        <v>5000</v>
      </c>
      <c r="N10" s="22">
        <f>SUM(M10)</f>
        <v>5000</v>
      </c>
      <c r="P10" s="14">
        <v>5500</v>
      </c>
    </row>
    <row r="11" spans="1:16" x14ac:dyDescent="0.2">
      <c r="A11" s="13"/>
      <c r="B11" t="s">
        <v>19</v>
      </c>
      <c r="C11" s="14">
        <v>593.85</v>
      </c>
      <c r="D11" t="s">
        <v>19</v>
      </c>
      <c r="E11" s="14">
        <v>-197</v>
      </c>
      <c r="F11" s="14"/>
      <c r="H11" s="23" t="s">
        <v>4</v>
      </c>
      <c r="I11" s="23"/>
      <c r="J11" s="23"/>
      <c r="K11" s="24"/>
      <c r="L11" s="23"/>
      <c r="M11" s="25"/>
      <c r="N11" s="25">
        <f>SUM(N5:N10)</f>
        <v>9390</v>
      </c>
      <c r="O11" s="25"/>
      <c r="P11" s="25">
        <f>SUM(P5:P10)</f>
        <v>8018.4</v>
      </c>
    </row>
    <row r="12" spans="1:16" x14ac:dyDescent="0.2">
      <c r="A12" s="13"/>
      <c r="B12" t="s">
        <v>20</v>
      </c>
      <c r="C12" s="14">
        <v>1320</v>
      </c>
      <c r="D12" t="s">
        <v>21</v>
      </c>
      <c r="E12" s="14">
        <v>-517.04999999999995</v>
      </c>
      <c r="F12" s="14"/>
    </row>
    <row r="13" spans="1:16" ht="18" x14ac:dyDescent="0.2">
      <c r="A13" s="13"/>
      <c r="B13" t="s">
        <v>22</v>
      </c>
      <c r="C13" s="14">
        <v>172</v>
      </c>
      <c r="D13" t="s">
        <v>23</v>
      </c>
      <c r="E13" s="14">
        <v>-129.24</v>
      </c>
      <c r="F13" s="14"/>
      <c r="H13" s="3" t="s">
        <v>108</v>
      </c>
    </row>
    <row r="14" spans="1:16" x14ac:dyDescent="0.2">
      <c r="A14" s="13"/>
      <c r="C14" s="14"/>
      <c r="D14" t="s">
        <v>24</v>
      </c>
      <c r="E14" s="14">
        <v>-2009.92</v>
      </c>
      <c r="F14" s="14"/>
      <c r="H14" s="20" t="s">
        <v>5</v>
      </c>
      <c r="I14" s="20" t="s">
        <v>30</v>
      </c>
      <c r="J14" s="20" t="s">
        <v>31</v>
      </c>
      <c r="K14" s="21" t="s">
        <v>43</v>
      </c>
      <c r="L14" s="21" t="s">
        <v>33</v>
      </c>
      <c r="M14" s="21" t="s">
        <v>44</v>
      </c>
      <c r="N14" s="21" t="s">
        <v>45</v>
      </c>
      <c r="O14" s="21" t="s">
        <v>46</v>
      </c>
      <c r="P14" s="21" t="s">
        <v>47</v>
      </c>
    </row>
    <row r="15" spans="1:16" x14ac:dyDescent="0.2">
      <c r="A15" s="13"/>
      <c r="C15" s="14"/>
      <c r="D15" t="s">
        <v>25</v>
      </c>
      <c r="E15" s="14">
        <v>-6.78</v>
      </c>
      <c r="F15" s="14"/>
      <c r="H15" s="23" t="s">
        <v>48</v>
      </c>
      <c r="I15" s="23" t="s">
        <v>49</v>
      </c>
      <c r="J15" s="23" t="s">
        <v>50</v>
      </c>
      <c r="K15" s="24">
        <v>40</v>
      </c>
      <c r="L15" s="23">
        <v>20</v>
      </c>
      <c r="M15" s="25">
        <f>K15*L15</f>
        <v>800</v>
      </c>
      <c r="N15" s="23"/>
    </row>
    <row r="16" spans="1:16" ht="17" thickBot="1" x14ac:dyDescent="0.25">
      <c r="A16" s="13"/>
      <c r="C16" s="14"/>
      <c r="D16" t="s">
        <v>26</v>
      </c>
      <c r="E16" s="14">
        <v>-231.48</v>
      </c>
      <c r="I16" t="s">
        <v>51</v>
      </c>
      <c r="J16" t="s">
        <v>52</v>
      </c>
      <c r="K16" s="27">
        <v>110</v>
      </c>
      <c r="L16">
        <v>1</v>
      </c>
      <c r="M16" s="22">
        <f t="shared" ref="M16:M45" si="0">K16*L16</f>
        <v>110</v>
      </c>
    </row>
    <row r="17" spans="1:16" ht="18" thickTop="1" thickBot="1" x14ac:dyDescent="0.25">
      <c r="A17" s="15" t="s">
        <v>27</v>
      </c>
      <c r="B17" s="16"/>
      <c r="C17" s="17">
        <f>SUM(C5:C16)</f>
        <v>8814.75</v>
      </c>
      <c r="D17" s="16"/>
      <c r="E17" s="17">
        <f>SUM(E5:E16)</f>
        <v>-4412.8399999999992</v>
      </c>
      <c r="F17" s="17">
        <f>C17+E17</f>
        <v>4401.9100000000008</v>
      </c>
      <c r="I17" t="s">
        <v>53</v>
      </c>
      <c r="J17" t="s">
        <v>54</v>
      </c>
      <c r="K17" s="27">
        <v>19</v>
      </c>
      <c r="L17">
        <v>4</v>
      </c>
      <c r="M17" s="22">
        <f t="shared" si="0"/>
        <v>76</v>
      </c>
    </row>
    <row r="18" spans="1:16" ht="17" thickTop="1" x14ac:dyDescent="0.2">
      <c r="H18" s="7"/>
      <c r="I18" s="7" t="s">
        <v>55</v>
      </c>
      <c r="J18" s="7" t="s">
        <v>56</v>
      </c>
      <c r="K18" s="28">
        <v>19</v>
      </c>
      <c r="L18" s="7">
        <v>30</v>
      </c>
      <c r="M18" s="29">
        <f t="shared" si="0"/>
        <v>570</v>
      </c>
      <c r="N18" s="29">
        <f>SUM(M15:M18)</f>
        <v>1556</v>
      </c>
      <c r="O18" s="29" t="s">
        <v>57</v>
      </c>
      <c r="P18" s="30">
        <f>-1*U20</f>
        <v>0</v>
      </c>
    </row>
    <row r="19" spans="1:16" x14ac:dyDescent="0.2">
      <c r="D19" s="18" t="s">
        <v>28</v>
      </c>
      <c r="E19" s="18"/>
      <c r="F19" s="19">
        <v>13209.31</v>
      </c>
      <c r="H19" s="23" t="s">
        <v>24</v>
      </c>
      <c r="I19" s="23" t="s">
        <v>58</v>
      </c>
      <c r="J19" s="23" t="s">
        <v>59</v>
      </c>
      <c r="K19" s="24">
        <v>2000</v>
      </c>
      <c r="L19" s="23">
        <v>1</v>
      </c>
      <c r="M19" s="25">
        <f t="shared" si="0"/>
        <v>2000</v>
      </c>
      <c r="N19" s="23"/>
    </row>
    <row r="20" spans="1:16" x14ac:dyDescent="0.2">
      <c r="I20" t="s">
        <v>60</v>
      </c>
      <c r="J20" t="s">
        <v>61</v>
      </c>
      <c r="K20" s="27">
        <v>148</v>
      </c>
      <c r="L20">
        <v>1</v>
      </c>
      <c r="M20" s="22">
        <f t="shared" si="0"/>
        <v>148</v>
      </c>
      <c r="N20" s="22"/>
    </row>
    <row r="21" spans="1:16" x14ac:dyDescent="0.2">
      <c r="I21" t="s">
        <v>62</v>
      </c>
      <c r="J21" t="s">
        <v>63</v>
      </c>
      <c r="K21" s="27">
        <v>2</v>
      </c>
      <c r="L21">
        <v>20</v>
      </c>
      <c r="M21" s="29">
        <f t="shared" si="0"/>
        <v>40</v>
      </c>
      <c r="N21" s="29">
        <f>SUM(M19:M21)</f>
        <v>2188</v>
      </c>
      <c r="O21" s="29" t="s">
        <v>57</v>
      </c>
      <c r="P21" s="30">
        <f>-1*U23</f>
        <v>0</v>
      </c>
    </row>
    <row r="22" spans="1:16" x14ac:dyDescent="0.2">
      <c r="H22" s="23" t="s">
        <v>64</v>
      </c>
      <c r="I22" s="23" t="s">
        <v>65</v>
      </c>
      <c r="J22" s="23" t="s">
        <v>66</v>
      </c>
      <c r="K22" s="24">
        <v>124</v>
      </c>
      <c r="L22" s="23">
        <v>1</v>
      </c>
      <c r="M22" s="25">
        <f t="shared" si="0"/>
        <v>124</v>
      </c>
      <c r="N22" s="23"/>
    </row>
    <row r="23" spans="1:16" x14ac:dyDescent="0.2">
      <c r="H23" t="s">
        <v>67</v>
      </c>
      <c r="I23" t="s">
        <v>68</v>
      </c>
      <c r="J23" t="s">
        <v>69</v>
      </c>
      <c r="K23" s="27">
        <v>11</v>
      </c>
      <c r="L23">
        <v>3</v>
      </c>
      <c r="M23" s="22">
        <f t="shared" si="0"/>
        <v>33</v>
      </c>
    </row>
    <row r="24" spans="1:16" x14ac:dyDescent="0.2">
      <c r="H24" s="7"/>
      <c r="I24" s="7" t="s">
        <v>70</v>
      </c>
      <c r="J24" s="7" t="s">
        <v>71</v>
      </c>
      <c r="K24" s="28">
        <v>4</v>
      </c>
      <c r="L24" s="7">
        <v>12</v>
      </c>
      <c r="M24" s="29">
        <f t="shared" si="0"/>
        <v>48</v>
      </c>
      <c r="N24" s="29">
        <f>SUM(M22:M24)</f>
        <v>205</v>
      </c>
      <c r="O24" s="29" t="s">
        <v>57</v>
      </c>
      <c r="P24" s="30">
        <f>-1*U18</f>
        <v>0</v>
      </c>
    </row>
    <row r="25" spans="1:16" x14ac:dyDescent="0.2">
      <c r="H25" s="23" t="s">
        <v>72</v>
      </c>
      <c r="I25" s="23" t="s">
        <v>73</v>
      </c>
      <c r="J25" s="23" t="s">
        <v>74</v>
      </c>
      <c r="K25" s="24">
        <v>28</v>
      </c>
      <c r="L25" s="23">
        <v>10</v>
      </c>
      <c r="M25" s="25">
        <f t="shared" si="0"/>
        <v>280</v>
      </c>
      <c r="N25" s="23"/>
    </row>
    <row r="26" spans="1:16" x14ac:dyDescent="0.2">
      <c r="H26" s="7"/>
      <c r="I26" s="7" t="s">
        <v>75</v>
      </c>
      <c r="J26" s="7" t="s">
        <v>76</v>
      </c>
      <c r="K26" s="28">
        <v>10</v>
      </c>
      <c r="L26" s="7">
        <v>5</v>
      </c>
      <c r="M26" s="29">
        <f t="shared" si="0"/>
        <v>50</v>
      </c>
      <c r="N26" s="29">
        <f>SUM(M25:M26)</f>
        <v>330</v>
      </c>
      <c r="O26" s="29" t="s">
        <v>57</v>
      </c>
      <c r="P26" s="30">
        <f>-1*U19</f>
        <v>0</v>
      </c>
    </row>
    <row r="27" spans="1:16" x14ac:dyDescent="0.2">
      <c r="H27" s="23" t="s">
        <v>26</v>
      </c>
      <c r="I27" s="23" t="s">
        <v>77</v>
      </c>
      <c r="J27" s="23" t="s">
        <v>78</v>
      </c>
      <c r="K27" s="24">
        <v>30</v>
      </c>
      <c r="L27" s="23">
        <v>3</v>
      </c>
      <c r="M27" s="25">
        <f t="shared" si="0"/>
        <v>90</v>
      </c>
      <c r="N27" s="23"/>
    </row>
    <row r="28" spans="1:16" x14ac:dyDescent="0.2">
      <c r="I28" t="s">
        <v>79</v>
      </c>
      <c r="J28" t="s">
        <v>80</v>
      </c>
      <c r="K28" s="27">
        <v>20</v>
      </c>
      <c r="L28">
        <v>3</v>
      </c>
      <c r="M28" s="22">
        <f t="shared" si="0"/>
        <v>60</v>
      </c>
    </row>
    <row r="29" spans="1:16" x14ac:dyDescent="0.2">
      <c r="I29" t="s">
        <v>81</v>
      </c>
      <c r="J29" t="s">
        <v>71</v>
      </c>
      <c r="K29" s="27">
        <v>4</v>
      </c>
      <c r="L29">
        <v>12</v>
      </c>
      <c r="M29" s="22">
        <f t="shared" si="0"/>
        <v>48</v>
      </c>
    </row>
    <row r="30" spans="1:16" x14ac:dyDescent="0.2">
      <c r="H30" s="7"/>
      <c r="I30" s="7" t="s">
        <v>55</v>
      </c>
      <c r="J30" s="7" t="s">
        <v>82</v>
      </c>
      <c r="K30" s="28">
        <v>19</v>
      </c>
      <c r="L30" s="7">
        <v>2</v>
      </c>
      <c r="M30" s="29">
        <f t="shared" si="0"/>
        <v>38</v>
      </c>
      <c r="N30" s="29">
        <f>SUM(M27:M30)</f>
        <v>236</v>
      </c>
      <c r="O30" s="29" t="s">
        <v>57</v>
      </c>
      <c r="P30" s="30">
        <f>-1*U15</f>
        <v>0</v>
      </c>
    </row>
    <row r="31" spans="1:16" x14ac:dyDescent="0.2">
      <c r="H31" t="s">
        <v>83</v>
      </c>
      <c r="I31" t="s">
        <v>84</v>
      </c>
      <c r="J31" t="s">
        <v>85</v>
      </c>
      <c r="K31" s="27">
        <v>114</v>
      </c>
      <c r="L31">
        <v>1</v>
      </c>
      <c r="M31" s="22">
        <f t="shared" si="0"/>
        <v>114</v>
      </c>
      <c r="N31" s="22"/>
    </row>
    <row r="32" spans="1:16" x14ac:dyDescent="0.2">
      <c r="H32" s="7"/>
      <c r="I32" s="7" t="s">
        <v>86</v>
      </c>
      <c r="J32" s="7" t="s">
        <v>87</v>
      </c>
      <c r="K32" s="28">
        <v>17</v>
      </c>
      <c r="L32" s="7">
        <v>12</v>
      </c>
      <c r="M32" s="29">
        <f t="shared" si="0"/>
        <v>204</v>
      </c>
      <c r="N32" s="29">
        <f>SUM(M31:M32)</f>
        <v>318</v>
      </c>
      <c r="O32" s="29" t="s">
        <v>57</v>
      </c>
      <c r="P32" s="30">
        <f>-1*U21</f>
        <v>0</v>
      </c>
    </row>
    <row r="33" spans="8:16" x14ac:dyDescent="0.2">
      <c r="H33" t="s">
        <v>10</v>
      </c>
      <c r="I33" t="s">
        <v>88</v>
      </c>
      <c r="J33" t="s">
        <v>89</v>
      </c>
      <c r="K33" s="27">
        <v>20</v>
      </c>
      <c r="L33">
        <v>2</v>
      </c>
      <c r="M33" s="22">
        <f t="shared" si="0"/>
        <v>40</v>
      </c>
      <c r="N33" s="22"/>
    </row>
    <row r="34" spans="8:16" x14ac:dyDescent="0.2">
      <c r="I34" t="s">
        <v>90</v>
      </c>
      <c r="J34" t="s">
        <v>91</v>
      </c>
      <c r="K34" s="27">
        <v>15</v>
      </c>
      <c r="L34">
        <v>1</v>
      </c>
      <c r="M34" s="22">
        <f t="shared" si="0"/>
        <v>15</v>
      </c>
      <c r="N34" s="22"/>
    </row>
    <row r="35" spans="8:16" x14ac:dyDescent="0.2">
      <c r="I35" t="s">
        <v>90</v>
      </c>
      <c r="J35" t="s">
        <v>92</v>
      </c>
      <c r="K35" s="27">
        <v>20</v>
      </c>
      <c r="L35">
        <v>4</v>
      </c>
      <c r="M35" s="22">
        <f t="shared" si="0"/>
        <v>80</v>
      </c>
      <c r="N35" s="29">
        <f>SUM(M33:M35)</f>
        <v>135</v>
      </c>
      <c r="O35" s="29" t="s">
        <v>57</v>
      </c>
      <c r="P35" s="30">
        <f>-1*U22</f>
        <v>0</v>
      </c>
    </row>
    <row r="36" spans="8:16" x14ac:dyDescent="0.2">
      <c r="H36" s="31" t="s">
        <v>14</v>
      </c>
      <c r="I36" s="23" t="s">
        <v>93</v>
      </c>
      <c r="J36" s="23" t="s">
        <v>94</v>
      </c>
      <c r="K36" s="24">
        <v>180</v>
      </c>
      <c r="L36" s="23">
        <v>1</v>
      </c>
      <c r="M36" s="25">
        <f t="shared" si="0"/>
        <v>180</v>
      </c>
      <c r="N36" s="23"/>
    </row>
    <row r="37" spans="8:16" x14ac:dyDescent="0.2">
      <c r="I37" t="s">
        <v>93</v>
      </c>
      <c r="J37" t="s">
        <v>95</v>
      </c>
      <c r="K37" s="27">
        <v>100</v>
      </c>
      <c r="L37">
        <v>1</v>
      </c>
      <c r="M37" s="22">
        <f t="shared" si="0"/>
        <v>100</v>
      </c>
    </row>
    <row r="38" spans="8:16" x14ac:dyDescent="0.2">
      <c r="I38" t="s">
        <v>96</v>
      </c>
      <c r="J38" t="s">
        <v>97</v>
      </c>
      <c r="K38" s="27">
        <v>34</v>
      </c>
      <c r="L38">
        <v>1</v>
      </c>
      <c r="M38" s="22">
        <f t="shared" si="0"/>
        <v>34</v>
      </c>
    </row>
    <row r="39" spans="8:16" x14ac:dyDescent="0.2">
      <c r="I39" t="s">
        <v>98</v>
      </c>
      <c r="J39" t="s">
        <v>99</v>
      </c>
      <c r="K39" s="27">
        <v>19</v>
      </c>
      <c r="L39">
        <v>7</v>
      </c>
      <c r="M39" s="22">
        <f t="shared" si="0"/>
        <v>133</v>
      </c>
    </row>
    <row r="40" spans="8:16" x14ac:dyDescent="0.2">
      <c r="H40" s="7"/>
      <c r="I40" s="7" t="s">
        <v>100</v>
      </c>
      <c r="J40" s="7" t="s">
        <v>101</v>
      </c>
      <c r="K40" s="28">
        <v>80</v>
      </c>
      <c r="L40" s="7">
        <v>1</v>
      </c>
      <c r="M40" s="29">
        <f t="shared" si="0"/>
        <v>80</v>
      </c>
      <c r="N40" s="29">
        <f>SUM(M36:M40)</f>
        <v>527</v>
      </c>
      <c r="O40" s="29" t="s">
        <v>57</v>
      </c>
      <c r="P40" s="30">
        <f>-1*U13</f>
        <v>0</v>
      </c>
    </row>
    <row r="41" spans="8:16" x14ac:dyDescent="0.2">
      <c r="H41" s="31" t="s">
        <v>12</v>
      </c>
      <c r="I41" s="32"/>
      <c r="J41" s="32"/>
      <c r="K41" s="33"/>
      <c r="L41" s="32">
        <v>1</v>
      </c>
      <c r="M41" s="34">
        <v>1000</v>
      </c>
      <c r="N41" s="32"/>
      <c r="O41" s="32"/>
      <c r="P41" s="30">
        <f>-1*U14</f>
        <v>0</v>
      </c>
    </row>
    <row r="42" spans="8:16" x14ac:dyDescent="0.2">
      <c r="H42" s="31" t="s">
        <v>39</v>
      </c>
      <c r="I42" s="32"/>
      <c r="J42" s="32"/>
      <c r="K42" s="33"/>
      <c r="L42" s="32">
        <v>1</v>
      </c>
      <c r="M42" s="34">
        <v>800</v>
      </c>
      <c r="N42" s="32"/>
      <c r="O42" s="32"/>
      <c r="P42" s="30">
        <f>-1*U24</f>
        <v>0</v>
      </c>
    </row>
    <row r="43" spans="8:16" x14ac:dyDescent="0.2">
      <c r="H43" s="31" t="s">
        <v>102</v>
      </c>
      <c r="I43" s="32"/>
      <c r="J43" s="32"/>
      <c r="K43" s="33"/>
      <c r="L43" s="32">
        <v>1</v>
      </c>
      <c r="M43" s="34">
        <v>1000</v>
      </c>
      <c r="N43" s="32"/>
      <c r="O43" s="32"/>
      <c r="P43" s="35">
        <f>-1*U16</f>
        <v>0</v>
      </c>
    </row>
    <row r="44" spans="8:16" x14ac:dyDescent="0.2">
      <c r="H44" s="31" t="s">
        <v>103</v>
      </c>
      <c r="I44" t="s">
        <v>104</v>
      </c>
      <c r="J44" t="s">
        <v>105</v>
      </c>
      <c r="K44" s="27">
        <v>50</v>
      </c>
      <c r="L44">
        <v>4</v>
      </c>
      <c r="M44" s="22">
        <f t="shared" ref="M44" si="1">K44*L44</f>
        <v>200</v>
      </c>
      <c r="P44" s="14">
        <f>-1*U17</f>
        <v>0</v>
      </c>
    </row>
    <row r="45" spans="8:16" x14ac:dyDescent="0.2">
      <c r="H45" s="7"/>
      <c r="I45" s="7" t="s">
        <v>8</v>
      </c>
      <c r="J45" s="7" t="s">
        <v>106</v>
      </c>
      <c r="K45" s="28">
        <v>500</v>
      </c>
      <c r="L45" s="7">
        <v>1</v>
      </c>
      <c r="M45" s="29">
        <f t="shared" si="0"/>
        <v>500</v>
      </c>
      <c r="N45" s="29">
        <v>500</v>
      </c>
      <c r="O45" s="29" t="s">
        <v>57</v>
      </c>
      <c r="P45" s="30"/>
    </row>
    <row r="46" spans="8:16" x14ac:dyDescent="0.2">
      <c r="I46" s="26" t="s">
        <v>107</v>
      </c>
      <c r="J46" s="26"/>
      <c r="K46" s="26"/>
      <c r="L46" s="26"/>
      <c r="M46" s="36">
        <f>SUM(M15:M45)</f>
        <v>8995</v>
      </c>
      <c r="N46" s="36">
        <f>SUM(N15:N45)</f>
        <v>5995</v>
      </c>
      <c r="P46" s="36">
        <f>SUM(P15:P45)</f>
        <v>0</v>
      </c>
    </row>
    <row r="47" spans="8:16" x14ac:dyDescent="0.2">
      <c r="I47" s="26"/>
      <c r="J47" s="26"/>
      <c r="K47" s="26"/>
      <c r="L47" s="26"/>
      <c r="M47" s="36"/>
      <c r="N47" s="36"/>
      <c r="P47" s="36"/>
    </row>
    <row r="48" spans="8:16" x14ac:dyDescent="0.2">
      <c r="O48" s="18" t="s">
        <v>57</v>
      </c>
      <c r="P48" s="37">
        <f>P46-P41-P42-P43-P44</f>
        <v>0</v>
      </c>
    </row>
  </sheetData>
  <mergeCells count="3">
    <mergeCell ref="B2:C2"/>
    <mergeCell ref="D2:E2"/>
    <mergeCell ref="F2:F3"/>
  </mergeCells>
  <hyperlinks>
    <hyperlink ref="J26" r:id="rId1" display="5@" xr:uid="{82AE0F36-C45C-6A4D-8B19-CC08BB5007E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Microsoft Office User</cp:lastModifiedBy>
  <dcterms:created xsi:type="dcterms:W3CDTF">2022-05-22T02:41:47Z</dcterms:created>
  <dcterms:modified xsi:type="dcterms:W3CDTF">2022-05-22T21:33:15Z</dcterms:modified>
</cp:coreProperties>
</file>